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C NPP (offline)" sheetId="1" r:id="rId4"/>
    <sheet state="visible" name="LIC NPP (online)" sheetId="2" r:id="rId5"/>
    <sheet state="visible" name="Mutual Fund" sheetId="3" r:id="rId6"/>
  </sheets>
  <definedNames/>
  <calcPr/>
</workbook>
</file>

<file path=xl/sharedStrings.xml><?xml version="1.0" encoding="utf-8"?>
<sst xmlns="http://schemas.openxmlformats.org/spreadsheetml/2006/main" count="43" uniqueCount="26">
  <si>
    <t>Policy year (1)</t>
  </si>
  <si>
    <t>Premium (2)</t>
  </si>
  <si>
    <t>Premium allocation charge (3)</t>
  </si>
  <si>
    <t>Premium less PAC
(4)=(2)-(3)</t>
  </si>
  <si>
    <t>Policy admin charge (5)</t>
  </si>
  <si>
    <t>GST (6)=
[(3)+(5)]*0.18</t>
  </si>
  <si>
    <t>Addition to fund (7)=[(11')+(4)-(5)-(6)]*[investment return]</t>
  </si>
  <si>
    <t>Fund before fund management charge (8)=(11')+(4)-(5)-(6)+(7)</t>
  </si>
  <si>
    <t>Fund management charge with GST (9)=(8)*1.593%</t>
  </si>
  <si>
    <t>Guaranteed addition (10)</t>
  </si>
  <si>
    <t>Fund value at the end of the year (11)=(8)-(9)+(10)</t>
  </si>
  <si>
    <t>Investment return</t>
  </si>
  <si>
    <t>Policy IRR</t>
  </si>
  <si>
    <t>IRR calculation</t>
  </si>
  <si>
    <t>Note: Fund management charges are calculated once per year. In actual case, this will be calculated daily</t>
  </si>
  <si>
    <t>Year (1)</t>
  </si>
  <si>
    <t>Investment (2)</t>
  </si>
  <si>
    <t>Stamp duty (3)=(2)*0.005%</t>
  </si>
  <si>
    <t>Funds for investment (4)</t>
  </si>
  <si>
    <t>Funds including last year's balance (5)=(8')+(4)</t>
  </si>
  <si>
    <t>Investment returns (6)=(5)*[investment return]</t>
  </si>
  <si>
    <t>Expense ratio with GST (7)=[(5)+(6)]*0.833%</t>
  </si>
  <si>
    <t>Fund value at the end of the year (8)+(5)+(6)-(7)</t>
  </si>
  <si>
    <t>Redemption value after STT (9)=(8)*99.999%</t>
  </si>
  <si>
    <t>MF IRR</t>
  </si>
  <si>
    <t>IRR Calculation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</si>
</sst>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b/>
      <color theme="1"/>
      <name val="Arial"/>
    </font>
    <font>
      <color theme="1"/>
      <name val="Arial"/>
    </font>
    <font>
      <color theme="1"/>
      <name val="Arial"/>
      <scheme val="minor"/>
    </font>
    <font>
      <b/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theme="7"/>
        <bgColor theme="7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vertical="bottom" wrapText="1"/>
    </xf>
    <xf borderId="1" fillId="0" fontId="1" numFmtId="0" xfId="0" applyAlignment="1" applyBorder="1" applyFont="1">
      <alignment readingOrder="0" shrinkToFit="0" vertical="bottom" wrapText="1"/>
    </xf>
    <xf borderId="0" fillId="0" fontId="2" numFmtId="0" xfId="0" applyAlignment="1" applyFont="1">
      <alignment vertical="bottom"/>
    </xf>
    <xf borderId="1" fillId="0" fontId="2" numFmtId="0" xfId="0" applyAlignment="1" applyBorder="1" applyFont="1">
      <alignment shrinkToFit="0" vertical="bottom" wrapText="1"/>
    </xf>
    <xf borderId="1" fillId="2" fontId="1" numFmtId="10" xfId="0" applyAlignment="1" applyBorder="1" applyFill="1" applyFont="1" applyNumberFormat="1">
      <alignment horizontal="right" shrinkToFit="0" vertical="bottom" wrapText="1"/>
    </xf>
    <xf borderId="1" fillId="0" fontId="2" numFmtId="0" xfId="0" applyAlignment="1" applyBorder="1" applyFont="1">
      <alignment horizontal="right" vertical="bottom"/>
    </xf>
    <xf borderId="1" fillId="0" fontId="2" numFmtId="0" xfId="0" applyAlignment="1" applyBorder="1" applyFont="1">
      <alignment horizontal="right" readingOrder="0" vertical="bottom"/>
    </xf>
    <xf borderId="1" fillId="0" fontId="2" numFmtId="1" xfId="0" applyAlignment="1" applyBorder="1" applyFont="1" applyNumberFormat="1">
      <alignment horizontal="right" vertical="bottom"/>
    </xf>
    <xf borderId="1" fillId="0" fontId="2" numFmtId="0" xfId="0" applyAlignment="1" applyBorder="1" applyFont="1">
      <alignment vertical="bottom"/>
    </xf>
    <xf borderId="1" fillId="0" fontId="1" numFmtId="10" xfId="0" applyAlignment="1" applyBorder="1" applyFont="1" applyNumberFormat="1">
      <alignment horizontal="right" vertical="bottom"/>
    </xf>
    <xf borderId="0" fillId="0" fontId="3" numFmtId="0" xfId="0" applyAlignment="1" applyFont="1">
      <alignment readingOrder="0"/>
    </xf>
    <xf borderId="1" fillId="0" fontId="4" numFmtId="0" xfId="0" applyAlignment="1" applyBorder="1" applyFont="1">
      <alignment readingOrder="0" shrinkToFit="0" wrapText="1"/>
    </xf>
    <xf borderId="0" fillId="0" fontId="3" numFmtId="0" xfId="0" applyAlignment="1" applyFont="1">
      <alignment readingOrder="0" shrinkToFit="0" wrapText="1"/>
    </xf>
    <xf borderId="1" fillId="0" fontId="3" numFmtId="0" xfId="0" applyAlignment="1" applyBorder="1" applyFont="1">
      <alignment readingOrder="0" shrinkToFit="0" wrapText="1"/>
    </xf>
    <xf borderId="1" fillId="2" fontId="4" numFmtId="10" xfId="0" applyAlignment="1" applyBorder="1" applyFont="1" applyNumberFormat="1">
      <alignment readingOrder="0" shrinkToFit="0" wrapText="1"/>
    </xf>
    <xf borderId="0" fillId="0" fontId="3" numFmtId="0" xfId="0" applyAlignment="1" applyFont="1">
      <alignment shrinkToFit="0" wrapText="1"/>
    </xf>
    <xf borderId="1" fillId="0" fontId="3" numFmtId="0" xfId="0" applyAlignment="1" applyBorder="1" applyFont="1">
      <alignment readingOrder="0"/>
    </xf>
    <xf borderId="1" fillId="0" fontId="3" numFmtId="0" xfId="0" applyBorder="1" applyFont="1"/>
    <xf borderId="1" fillId="0" fontId="3" numFmtId="1" xfId="0" applyBorder="1" applyFont="1" applyNumberFormat="1"/>
    <xf borderId="1" fillId="0" fontId="4" numFmtId="10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/>
      <c r="M1" s="4" t="s">
        <v>11</v>
      </c>
      <c r="N1" s="5">
        <v>0.08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6">
        <v>1.0</v>
      </c>
      <c r="B2" s="7">
        <v>1000000.0</v>
      </c>
      <c r="C2" s="7">
        <v>33000.0</v>
      </c>
      <c r="D2" s="6">
        <f t="shared" ref="D2:D21" si="1">B2-C2</f>
        <v>967000</v>
      </c>
      <c r="E2" s="7">
        <v>960.0</v>
      </c>
      <c r="F2" s="8">
        <f t="shared" ref="F2:F21" si="2">(C2+E2)*0.18</f>
        <v>6112.8</v>
      </c>
      <c r="G2" s="8">
        <f>(D2-E2-F2)*$N$1</f>
        <v>76794.176</v>
      </c>
      <c r="H2" s="8">
        <f>D2-E2-F2+G2</f>
        <v>1036721.376</v>
      </c>
      <c r="I2" s="8">
        <f t="shared" ref="I2:I21" si="3">H2*1.593%</f>
        <v>16514.97152</v>
      </c>
      <c r="J2" s="6">
        <v>0.0</v>
      </c>
      <c r="K2" s="8">
        <f t="shared" ref="K2:K21" si="4">H2-I2+J2</f>
        <v>1020206.404</v>
      </c>
      <c r="L2" s="3"/>
      <c r="M2" s="9" t="s">
        <v>12</v>
      </c>
      <c r="N2" s="10">
        <f>irr(A25:A45)</f>
        <v>0.06614503167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6">
        <v>2.0</v>
      </c>
      <c r="B3" s="6"/>
      <c r="C3" s="6"/>
      <c r="D3" s="6">
        <f t="shared" si="1"/>
        <v>0</v>
      </c>
      <c r="E3" s="7">
        <v>912.0</v>
      </c>
      <c r="F3" s="8">
        <f t="shared" si="2"/>
        <v>164.16</v>
      </c>
      <c r="G3" s="8">
        <f t="shared" ref="G3:G21" si="5">(K2+D3-E3-F3)*$N$1</f>
        <v>81530.41956</v>
      </c>
      <c r="H3" s="8">
        <f t="shared" ref="H3:H21" si="6">K2+D3-E3-F3+G3</f>
        <v>1100660.664</v>
      </c>
      <c r="I3" s="8">
        <f t="shared" si="3"/>
        <v>17533.52438</v>
      </c>
      <c r="J3" s="6">
        <v>0.0</v>
      </c>
      <c r="K3" s="8">
        <f t="shared" si="4"/>
        <v>1083127.14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6">
        <v>3.0</v>
      </c>
      <c r="B4" s="6"/>
      <c r="C4" s="6"/>
      <c r="D4" s="6">
        <f t="shared" si="1"/>
        <v>0</v>
      </c>
      <c r="E4" s="7">
        <v>876.0</v>
      </c>
      <c r="F4" s="8">
        <f t="shared" si="2"/>
        <v>157.68</v>
      </c>
      <c r="G4" s="8">
        <f t="shared" si="5"/>
        <v>86567.47677</v>
      </c>
      <c r="H4" s="8">
        <f t="shared" si="6"/>
        <v>1168660.936</v>
      </c>
      <c r="I4" s="8">
        <f t="shared" si="3"/>
        <v>18616.76872</v>
      </c>
      <c r="J4" s="6">
        <v>0.0</v>
      </c>
      <c r="K4" s="8">
        <f t="shared" si="4"/>
        <v>1150044.168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6">
        <v>4.0</v>
      </c>
      <c r="B5" s="6"/>
      <c r="C5" s="6"/>
      <c r="D5" s="6">
        <f t="shared" si="1"/>
        <v>0</v>
      </c>
      <c r="E5" s="7">
        <v>840.0</v>
      </c>
      <c r="F5" s="8">
        <f t="shared" si="2"/>
        <v>151.2</v>
      </c>
      <c r="G5" s="8">
        <f t="shared" si="5"/>
        <v>91924.23742</v>
      </c>
      <c r="H5" s="8">
        <f t="shared" si="6"/>
        <v>1240977.205</v>
      </c>
      <c r="I5" s="8">
        <f t="shared" si="3"/>
        <v>19768.76688</v>
      </c>
      <c r="J5" s="6">
        <v>0.0</v>
      </c>
      <c r="K5" s="8">
        <f t="shared" si="4"/>
        <v>1221208.438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6">
        <v>5.0</v>
      </c>
      <c r="B6" s="6"/>
      <c r="C6" s="6"/>
      <c r="D6" s="6">
        <f t="shared" si="1"/>
        <v>0</v>
      </c>
      <c r="E6" s="7">
        <v>804.0</v>
      </c>
      <c r="F6" s="8">
        <f t="shared" si="2"/>
        <v>144.72</v>
      </c>
      <c r="G6" s="8">
        <f t="shared" si="5"/>
        <v>97620.77746</v>
      </c>
      <c r="H6" s="8">
        <f t="shared" si="6"/>
        <v>1317880.496</v>
      </c>
      <c r="I6" s="8">
        <f t="shared" si="3"/>
        <v>20993.8363</v>
      </c>
      <c r="J6" s="6">
        <v>0.0</v>
      </c>
      <c r="K6" s="8">
        <f t="shared" si="4"/>
        <v>1296886.659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6">
        <v>6.0</v>
      </c>
      <c r="B7" s="6"/>
      <c r="C7" s="6"/>
      <c r="D7" s="6">
        <f t="shared" si="1"/>
        <v>0</v>
      </c>
      <c r="E7" s="6">
        <v>0.0</v>
      </c>
      <c r="F7" s="6">
        <f t="shared" si="2"/>
        <v>0</v>
      </c>
      <c r="G7" s="8">
        <f t="shared" si="5"/>
        <v>103750.9328</v>
      </c>
      <c r="H7" s="8">
        <f t="shared" si="6"/>
        <v>1400637.592</v>
      </c>
      <c r="I7" s="8">
        <f t="shared" si="3"/>
        <v>22312.15684</v>
      </c>
      <c r="J7" s="7">
        <v>40000.0</v>
      </c>
      <c r="K7" s="8">
        <f t="shared" si="4"/>
        <v>1418325.435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6">
        <v>7.0</v>
      </c>
      <c r="B8" s="6"/>
      <c r="C8" s="6"/>
      <c r="D8" s="6">
        <f t="shared" si="1"/>
        <v>0</v>
      </c>
      <c r="E8" s="6">
        <v>0.0</v>
      </c>
      <c r="F8" s="6">
        <f t="shared" si="2"/>
        <v>0</v>
      </c>
      <c r="G8" s="8">
        <f t="shared" si="5"/>
        <v>113466.0348</v>
      </c>
      <c r="H8" s="8">
        <f t="shared" si="6"/>
        <v>1531791.47</v>
      </c>
      <c r="I8" s="8">
        <f t="shared" si="3"/>
        <v>24401.43812</v>
      </c>
      <c r="J8" s="6">
        <v>0.0</v>
      </c>
      <c r="K8" s="8">
        <f t="shared" si="4"/>
        <v>1507390.032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6">
        <v>8.0</v>
      </c>
      <c r="B9" s="6"/>
      <c r="C9" s="6"/>
      <c r="D9" s="6">
        <f t="shared" si="1"/>
        <v>0</v>
      </c>
      <c r="E9" s="6">
        <v>0.0</v>
      </c>
      <c r="F9" s="6">
        <f t="shared" si="2"/>
        <v>0</v>
      </c>
      <c r="G9" s="8">
        <f t="shared" si="5"/>
        <v>120591.2026</v>
      </c>
      <c r="H9" s="8">
        <f t="shared" si="6"/>
        <v>1627981.235</v>
      </c>
      <c r="I9" s="8">
        <f t="shared" si="3"/>
        <v>25933.74107</v>
      </c>
      <c r="J9" s="6">
        <v>0.0</v>
      </c>
      <c r="K9" s="8">
        <f t="shared" si="4"/>
        <v>1602047.494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6">
        <v>9.0</v>
      </c>
      <c r="B10" s="6"/>
      <c r="C10" s="6"/>
      <c r="D10" s="6">
        <f t="shared" si="1"/>
        <v>0</v>
      </c>
      <c r="E10" s="6">
        <v>0.0</v>
      </c>
      <c r="F10" s="6">
        <f t="shared" si="2"/>
        <v>0</v>
      </c>
      <c r="G10" s="8">
        <f t="shared" si="5"/>
        <v>128163.7995</v>
      </c>
      <c r="H10" s="8">
        <f t="shared" si="6"/>
        <v>1730211.293</v>
      </c>
      <c r="I10" s="8">
        <f t="shared" si="3"/>
        <v>27562.2659</v>
      </c>
      <c r="J10" s="6">
        <v>0.0</v>
      </c>
      <c r="K10" s="8">
        <f t="shared" si="4"/>
        <v>1702649.027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6">
        <v>10.0</v>
      </c>
      <c r="B11" s="6"/>
      <c r="C11" s="6"/>
      <c r="D11" s="6">
        <f t="shared" si="1"/>
        <v>0</v>
      </c>
      <c r="E11" s="6">
        <v>0.0</v>
      </c>
      <c r="F11" s="6">
        <f t="shared" si="2"/>
        <v>0</v>
      </c>
      <c r="G11" s="8">
        <f t="shared" si="5"/>
        <v>136211.9222</v>
      </c>
      <c r="H11" s="8">
        <f t="shared" si="6"/>
        <v>1838860.949</v>
      </c>
      <c r="I11" s="8">
        <f t="shared" si="3"/>
        <v>29293.05492</v>
      </c>
      <c r="J11" s="7">
        <v>50000.0</v>
      </c>
      <c r="K11" s="8">
        <f t="shared" si="4"/>
        <v>1859567.894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6">
        <v>11.0</v>
      </c>
      <c r="B12" s="6"/>
      <c r="C12" s="6"/>
      <c r="D12" s="6">
        <f t="shared" si="1"/>
        <v>0</v>
      </c>
      <c r="E12" s="6">
        <v>0.0</v>
      </c>
      <c r="F12" s="6">
        <f t="shared" si="2"/>
        <v>0</v>
      </c>
      <c r="G12" s="8">
        <f t="shared" si="5"/>
        <v>148765.4315</v>
      </c>
      <c r="H12" s="8">
        <f t="shared" si="6"/>
        <v>2008333.326</v>
      </c>
      <c r="I12" s="8">
        <f t="shared" si="3"/>
        <v>31992.74988</v>
      </c>
      <c r="J12" s="7">
        <v>12500.0</v>
      </c>
      <c r="K12" s="8">
        <f t="shared" si="4"/>
        <v>1988840.576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6">
        <v>12.0</v>
      </c>
      <c r="B13" s="6"/>
      <c r="C13" s="6"/>
      <c r="D13" s="6">
        <f t="shared" si="1"/>
        <v>0</v>
      </c>
      <c r="E13" s="6">
        <v>0.0</v>
      </c>
      <c r="F13" s="6">
        <f t="shared" si="2"/>
        <v>0</v>
      </c>
      <c r="G13" s="8">
        <f t="shared" si="5"/>
        <v>159107.2461</v>
      </c>
      <c r="H13" s="8">
        <f t="shared" si="6"/>
        <v>2147947.822</v>
      </c>
      <c r="I13" s="8">
        <f t="shared" si="3"/>
        <v>34216.80881</v>
      </c>
      <c r="J13" s="7">
        <v>12500.0</v>
      </c>
      <c r="K13" s="8">
        <f t="shared" si="4"/>
        <v>2126231.013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6">
        <v>13.0</v>
      </c>
      <c r="B14" s="6"/>
      <c r="C14" s="6"/>
      <c r="D14" s="6">
        <f t="shared" si="1"/>
        <v>0</v>
      </c>
      <c r="E14" s="6">
        <v>0.0</v>
      </c>
      <c r="F14" s="6">
        <f t="shared" si="2"/>
        <v>0</v>
      </c>
      <c r="G14" s="8">
        <f t="shared" si="5"/>
        <v>170098.4811</v>
      </c>
      <c r="H14" s="8">
        <f t="shared" si="6"/>
        <v>2296329.494</v>
      </c>
      <c r="I14" s="8">
        <f t="shared" si="3"/>
        <v>36580.52885</v>
      </c>
      <c r="J14" s="7">
        <v>12500.0</v>
      </c>
      <c r="K14" s="8">
        <f t="shared" si="4"/>
        <v>2272248.966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6">
        <v>14.0</v>
      </c>
      <c r="B15" s="6"/>
      <c r="C15" s="6"/>
      <c r="D15" s="6">
        <f t="shared" si="1"/>
        <v>0</v>
      </c>
      <c r="E15" s="6">
        <v>0.0</v>
      </c>
      <c r="F15" s="6">
        <f t="shared" si="2"/>
        <v>0</v>
      </c>
      <c r="G15" s="8">
        <f t="shared" si="5"/>
        <v>181779.9172</v>
      </c>
      <c r="H15" s="8">
        <f t="shared" si="6"/>
        <v>2454028.883</v>
      </c>
      <c r="I15" s="8">
        <f t="shared" si="3"/>
        <v>39092.6801</v>
      </c>
      <c r="J15" s="7">
        <v>12500.0</v>
      </c>
      <c r="K15" s="8">
        <f t="shared" si="4"/>
        <v>2427436.203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6">
        <v>15.0</v>
      </c>
      <c r="B16" s="6"/>
      <c r="C16" s="6"/>
      <c r="D16" s="6">
        <f t="shared" si="1"/>
        <v>0</v>
      </c>
      <c r="E16" s="6">
        <v>0.0</v>
      </c>
      <c r="F16" s="6">
        <f t="shared" si="2"/>
        <v>0</v>
      </c>
      <c r="G16" s="8">
        <f t="shared" si="5"/>
        <v>194194.8962</v>
      </c>
      <c r="H16" s="8">
        <f t="shared" si="6"/>
        <v>2621631.099</v>
      </c>
      <c r="I16" s="8">
        <f t="shared" si="3"/>
        <v>41762.58341</v>
      </c>
      <c r="J16" s="7">
        <v>12500.0</v>
      </c>
      <c r="K16" s="8">
        <f t="shared" si="4"/>
        <v>2592368.515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6">
        <v>16.0</v>
      </c>
      <c r="B17" s="6"/>
      <c r="C17" s="6"/>
      <c r="D17" s="6">
        <f t="shared" si="1"/>
        <v>0</v>
      </c>
      <c r="E17" s="6">
        <v>0.0</v>
      </c>
      <c r="F17" s="6">
        <f t="shared" si="2"/>
        <v>0</v>
      </c>
      <c r="G17" s="8">
        <f t="shared" si="5"/>
        <v>207389.4812</v>
      </c>
      <c r="H17" s="8">
        <f t="shared" si="6"/>
        <v>2799757.997</v>
      </c>
      <c r="I17" s="8">
        <f t="shared" si="3"/>
        <v>44600.14489</v>
      </c>
      <c r="J17" s="7">
        <v>15000.0</v>
      </c>
      <c r="K17" s="8">
        <f t="shared" si="4"/>
        <v>2770157.852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6">
        <v>17.0</v>
      </c>
      <c r="B18" s="6"/>
      <c r="C18" s="6"/>
      <c r="D18" s="6">
        <f t="shared" si="1"/>
        <v>0</v>
      </c>
      <c r="E18" s="6">
        <v>0.0</v>
      </c>
      <c r="F18" s="6">
        <f t="shared" si="2"/>
        <v>0</v>
      </c>
      <c r="G18" s="8">
        <f t="shared" si="5"/>
        <v>221612.6281</v>
      </c>
      <c r="H18" s="8">
        <f t="shared" si="6"/>
        <v>2991770.48</v>
      </c>
      <c r="I18" s="8">
        <f t="shared" si="3"/>
        <v>47658.90375</v>
      </c>
      <c r="J18" s="7">
        <v>15000.0</v>
      </c>
      <c r="K18" s="8">
        <f t="shared" si="4"/>
        <v>2959111.576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6">
        <v>18.0</v>
      </c>
      <c r="B19" s="6"/>
      <c r="C19" s="6"/>
      <c r="D19" s="6">
        <f t="shared" si="1"/>
        <v>0</v>
      </c>
      <c r="E19" s="6">
        <v>0.0</v>
      </c>
      <c r="F19" s="6">
        <f t="shared" si="2"/>
        <v>0</v>
      </c>
      <c r="G19" s="8">
        <f t="shared" si="5"/>
        <v>236728.9261</v>
      </c>
      <c r="H19" s="8">
        <f t="shared" si="6"/>
        <v>3195840.502</v>
      </c>
      <c r="I19" s="8">
        <f t="shared" si="3"/>
        <v>50909.7392</v>
      </c>
      <c r="J19" s="7">
        <v>15000.0</v>
      </c>
      <c r="K19" s="8">
        <f t="shared" si="4"/>
        <v>3159930.763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6">
        <v>19.0</v>
      </c>
      <c r="B20" s="6"/>
      <c r="C20" s="6"/>
      <c r="D20" s="6">
        <f t="shared" si="1"/>
        <v>0</v>
      </c>
      <c r="E20" s="6">
        <v>0.0</v>
      </c>
      <c r="F20" s="6">
        <f t="shared" si="2"/>
        <v>0</v>
      </c>
      <c r="G20" s="8">
        <f t="shared" si="5"/>
        <v>252794.461</v>
      </c>
      <c r="H20" s="8">
        <f t="shared" si="6"/>
        <v>3412725.224</v>
      </c>
      <c r="I20" s="8">
        <f t="shared" si="3"/>
        <v>54364.71282</v>
      </c>
      <c r="J20" s="7">
        <v>15000.0</v>
      </c>
      <c r="K20" s="8">
        <f t="shared" si="4"/>
        <v>3373360.511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6">
        <v>20.0</v>
      </c>
      <c r="B21" s="6"/>
      <c r="C21" s="6"/>
      <c r="D21" s="6">
        <f t="shared" si="1"/>
        <v>0</v>
      </c>
      <c r="E21" s="6">
        <v>0.0</v>
      </c>
      <c r="F21" s="6">
        <f t="shared" si="2"/>
        <v>0</v>
      </c>
      <c r="G21" s="8">
        <f t="shared" si="5"/>
        <v>269868.8409</v>
      </c>
      <c r="H21" s="8">
        <f t="shared" si="6"/>
        <v>3643229.352</v>
      </c>
      <c r="I21" s="8">
        <f t="shared" si="3"/>
        <v>58036.64358</v>
      </c>
      <c r="J21" s="7">
        <v>15000.0</v>
      </c>
      <c r="K21" s="8">
        <f t="shared" si="4"/>
        <v>3600192.709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9" t="s">
        <v>13</v>
      </c>
      <c r="B24" s="3"/>
      <c r="C24" s="11" t="s">
        <v>14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6">
        <f t="shared" ref="A25:A44" si="7">-1*B2</f>
        <v>-1000000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6">
        <f t="shared" si="7"/>
        <v>0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6">
        <f t="shared" si="7"/>
        <v>0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6">
        <f t="shared" si="7"/>
        <v>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6">
        <f t="shared" si="7"/>
        <v>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6">
        <f t="shared" si="7"/>
        <v>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6">
        <f t="shared" si="7"/>
        <v>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6">
        <f t="shared" si="7"/>
        <v>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6">
        <f t="shared" si="7"/>
        <v>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6">
        <f t="shared" si="7"/>
        <v>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6">
        <f t="shared" si="7"/>
        <v>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6">
        <f t="shared" si="7"/>
        <v>0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6">
        <f t="shared" si="7"/>
        <v>0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6">
        <f t="shared" si="7"/>
        <v>0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6">
        <f t="shared" si="7"/>
        <v>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6">
        <f t="shared" si="7"/>
        <v>0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6">
        <f t="shared" si="7"/>
        <v>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6">
        <f t="shared" si="7"/>
        <v>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6">
        <f t="shared" si="7"/>
        <v>0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6">
        <f t="shared" si="7"/>
        <v>0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8">
        <f>K21</f>
        <v>3600192.709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/>
      <c r="M1" s="4" t="s">
        <v>11</v>
      </c>
      <c r="N1" s="5">
        <v>0.08</v>
      </c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6">
        <v>1.0</v>
      </c>
      <c r="B2" s="7">
        <v>1000000.0</v>
      </c>
      <c r="C2" s="7">
        <v>15000.0</v>
      </c>
      <c r="D2" s="6">
        <f t="shared" ref="D2:D21" si="1">B2-C2</f>
        <v>985000</v>
      </c>
      <c r="E2" s="7">
        <v>960.0</v>
      </c>
      <c r="F2" s="8">
        <f t="shared" ref="F2:F21" si="2">(C2+E2)*0.18</f>
        <v>2872.8</v>
      </c>
      <c r="G2" s="8">
        <f>(D2-E2-F2)*$N$1</f>
        <v>78493.376</v>
      </c>
      <c r="H2" s="8">
        <f>D2-E2-F2+G2</f>
        <v>1059660.576</v>
      </c>
      <c r="I2" s="8">
        <f t="shared" ref="I2:I21" si="3">H2*1.593%</f>
        <v>16880.39298</v>
      </c>
      <c r="J2" s="6">
        <v>0.0</v>
      </c>
      <c r="K2" s="8">
        <f t="shared" ref="K2:K21" si="4">H2-I2+J2</f>
        <v>1042780.183</v>
      </c>
      <c r="L2" s="3"/>
      <c r="M2" s="9" t="s">
        <v>12</v>
      </c>
      <c r="N2" s="10">
        <f>irr(A25:A45)</f>
        <v>0.06719827595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6">
        <v>2.0</v>
      </c>
      <c r="B3" s="6"/>
      <c r="C3" s="6"/>
      <c r="D3" s="6">
        <f t="shared" si="1"/>
        <v>0</v>
      </c>
      <c r="E3" s="7">
        <v>912.0</v>
      </c>
      <c r="F3" s="8">
        <f t="shared" si="2"/>
        <v>164.16</v>
      </c>
      <c r="G3" s="8">
        <f t="shared" ref="G3:G21" si="5">(K2+D3-E3-F3)*$N$1</f>
        <v>83336.32184</v>
      </c>
      <c r="H3" s="8">
        <f t="shared" ref="H3:H21" si="6">K2+D3-E3-F3+G3</f>
        <v>1125040.345</v>
      </c>
      <c r="I3" s="8">
        <f t="shared" si="3"/>
        <v>17921.89269</v>
      </c>
      <c r="J3" s="6">
        <v>0.0</v>
      </c>
      <c r="K3" s="8">
        <f t="shared" si="4"/>
        <v>1107118.452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6">
        <v>3.0</v>
      </c>
      <c r="B4" s="6"/>
      <c r="C4" s="6"/>
      <c r="D4" s="6">
        <f t="shared" si="1"/>
        <v>0</v>
      </c>
      <c r="E4" s="7">
        <v>876.0</v>
      </c>
      <c r="F4" s="8">
        <f t="shared" si="2"/>
        <v>157.68</v>
      </c>
      <c r="G4" s="8">
        <f t="shared" si="5"/>
        <v>88486.78177</v>
      </c>
      <c r="H4" s="8">
        <f t="shared" si="6"/>
        <v>1194571.554</v>
      </c>
      <c r="I4" s="8">
        <f t="shared" si="3"/>
        <v>19029.52485</v>
      </c>
      <c r="J4" s="6">
        <v>0.0</v>
      </c>
      <c r="K4" s="8">
        <f t="shared" si="4"/>
        <v>1175542.029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6">
        <v>4.0</v>
      </c>
      <c r="B5" s="6"/>
      <c r="C5" s="6"/>
      <c r="D5" s="6">
        <f t="shared" si="1"/>
        <v>0</v>
      </c>
      <c r="E5" s="7">
        <v>840.0</v>
      </c>
      <c r="F5" s="8">
        <f t="shared" si="2"/>
        <v>151.2</v>
      </c>
      <c r="G5" s="8">
        <f t="shared" si="5"/>
        <v>93964.06633</v>
      </c>
      <c r="H5" s="8">
        <f t="shared" si="6"/>
        <v>1268514.895</v>
      </c>
      <c r="I5" s="8">
        <f t="shared" si="3"/>
        <v>20207.44228</v>
      </c>
      <c r="J5" s="6">
        <v>0.0</v>
      </c>
      <c r="K5" s="8">
        <f t="shared" si="4"/>
        <v>1248307.453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>
      <c r="A6" s="6">
        <v>5.0</v>
      </c>
      <c r="B6" s="6"/>
      <c r="C6" s="6"/>
      <c r="D6" s="6">
        <f t="shared" si="1"/>
        <v>0</v>
      </c>
      <c r="E6" s="7">
        <v>804.0</v>
      </c>
      <c r="F6" s="8">
        <f t="shared" si="2"/>
        <v>144.72</v>
      </c>
      <c r="G6" s="8">
        <f t="shared" si="5"/>
        <v>99788.69865</v>
      </c>
      <c r="H6" s="8">
        <f t="shared" si="6"/>
        <v>1347147.432</v>
      </c>
      <c r="I6" s="8">
        <f t="shared" si="3"/>
        <v>21460.05859</v>
      </c>
      <c r="J6" s="6">
        <v>0.0</v>
      </c>
      <c r="K6" s="8">
        <f t="shared" si="4"/>
        <v>1325687.373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>
      <c r="A7" s="6">
        <v>6.0</v>
      </c>
      <c r="B7" s="6"/>
      <c r="C7" s="6"/>
      <c r="D7" s="6">
        <f t="shared" si="1"/>
        <v>0</v>
      </c>
      <c r="E7" s="6">
        <v>0.0</v>
      </c>
      <c r="F7" s="6">
        <f t="shared" si="2"/>
        <v>0</v>
      </c>
      <c r="G7" s="8">
        <f t="shared" si="5"/>
        <v>106054.9899</v>
      </c>
      <c r="H7" s="8">
        <f t="shared" si="6"/>
        <v>1431742.363</v>
      </c>
      <c r="I7" s="8">
        <f t="shared" si="3"/>
        <v>22807.65584</v>
      </c>
      <c r="J7" s="7">
        <v>40000.0</v>
      </c>
      <c r="K7" s="8">
        <f t="shared" si="4"/>
        <v>1448934.707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>
      <c r="A8" s="6">
        <v>7.0</v>
      </c>
      <c r="B8" s="6"/>
      <c r="C8" s="6"/>
      <c r="D8" s="6">
        <f t="shared" si="1"/>
        <v>0</v>
      </c>
      <c r="E8" s="6">
        <v>0.0</v>
      </c>
      <c r="F8" s="6">
        <f t="shared" si="2"/>
        <v>0</v>
      </c>
      <c r="G8" s="8">
        <f t="shared" si="5"/>
        <v>115914.7766</v>
      </c>
      <c r="H8" s="8">
        <f t="shared" si="6"/>
        <v>1564849.484</v>
      </c>
      <c r="I8" s="8">
        <f t="shared" si="3"/>
        <v>24928.05228</v>
      </c>
      <c r="J8" s="6">
        <v>0.0</v>
      </c>
      <c r="K8" s="8">
        <f t="shared" si="4"/>
        <v>1539921.432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>
      <c r="A9" s="6">
        <v>8.0</v>
      </c>
      <c r="B9" s="6"/>
      <c r="C9" s="6"/>
      <c r="D9" s="6">
        <f t="shared" si="1"/>
        <v>0</v>
      </c>
      <c r="E9" s="6">
        <v>0.0</v>
      </c>
      <c r="F9" s="6">
        <f t="shared" si="2"/>
        <v>0</v>
      </c>
      <c r="G9" s="8">
        <f t="shared" si="5"/>
        <v>123193.7145</v>
      </c>
      <c r="H9" s="8">
        <f t="shared" si="6"/>
        <v>1663115.146</v>
      </c>
      <c r="I9" s="8">
        <f t="shared" si="3"/>
        <v>26493.42428</v>
      </c>
      <c r="J9" s="6">
        <v>0.0</v>
      </c>
      <c r="K9" s="8">
        <f t="shared" si="4"/>
        <v>1636621.722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>
      <c r="A10" s="6">
        <v>9.0</v>
      </c>
      <c r="B10" s="6"/>
      <c r="C10" s="6"/>
      <c r="D10" s="6">
        <f t="shared" si="1"/>
        <v>0</v>
      </c>
      <c r="E10" s="6">
        <v>0.0</v>
      </c>
      <c r="F10" s="6">
        <f t="shared" si="2"/>
        <v>0</v>
      </c>
      <c r="G10" s="8">
        <f t="shared" si="5"/>
        <v>130929.7377</v>
      </c>
      <c r="H10" s="8">
        <f t="shared" si="6"/>
        <v>1767551.459</v>
      </c>
      <c r="I10" s="8">
        <f t="shared" si="3"/>
        <v>28157.09475</v>
      </c>
      <c r="J10" s="6">
        <v>0.0</v>
      </c>
      <c r="K10" s="8">
        <f t="shared" si="4"/>
        <v>1739394.365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>
      <c r="A11" s="6">
        <v>10.0</v>
      </c>
      <c r="B11" s="6"/>
      <c r="C11" s="6"/>
      <c r="D11" s="6">
        <f t="shared" si="1"/>
        <v>0</v>
      </c>
      <c r="E11" s="6">
        <v>0.0</v>
      </c>
      <c r="F11" s="6">
        <f t="shared" si="2"/>
        <v>0</v>
      </c>
      <c r="G11" s="8">
        <f t="shared" si="5"/>
        <v>139151.5492</v>
      </c>
      <c r="H11" s="8">
        <f t="shared" si="6"/>
        <v>1878545.914</v>
      </c>
      <c r="I11" s="8">
        <f t="shared" si="3"/>
        <v>29925.23641</v>
      </c>
      <c r="J11" s="7">
        <v>50000.0</v>
      </c>
      <c r="K11" s="8">
        <f t="shared" si="4"/>
        <v>1898620.678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>
      <c r="A12" s="6">
        <v>11.0</v>
      </c>
      <c r="B12" s="6"/>
      <c r="C12" s="6"/>
      <c r="D12" s="6">
        <f t="shared" si="1"/>
        <v>0</v>
      </c>
      <c r="E12" s="6">
        <v>0.0</v>
      </c>
      <c r="F12" s="6">
        <f t="shared" si="2"/>
        <v>0</v>
      </c>
      <c r="G12" s="8">
        <f t="shared" si="5"/>
        <v>151889.6542</v>
      </c>
      <c r="H12" s="8">
        <f t="shared" si="6"/>
        <v>2050510.332</v>
      </c>
      <c r="I12" s="8">
        <f t="shared" si="3"/>
        <v>32664.62958</v>
      </c>
      <c r="J12" s="7">
        <v>12500.0</v>
      </c>
      <c r="K12" s="8">
        <f t="shared" si="4"/>
        <v>2030345.702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>
      <c r="A13" s="6">
        <v>12.0</v>
      </c>
      <c r="B13" s="6"/>
      <c r="C13" s="6"/>
      <c r="D13" s="6">
        <f t="shared" si="1"/>
        <v>0</v>
      </c>
      <c r="E13" s="6">
        <v>0.0</v>
      </c>
      <c r="F13" s="6">
        <f t="shared" si="2"/>
        <v>0</v>
      </c>
      <c r="G13" s="8">
        <f t="shared" si="5"/>
        <v>162427.6562</v>
      </c>
      <c r="H13" s="8">
        <f t="shared" si="6"/>
        <v>2192773.358</v>
      </c>
      <c r="I13" s="8">
        <f t="shared" si="3"/>
        <v>34930.8796</v>
      </c>
      <c r="J13" s="7">
        <v>12500.0</v>
      </c>
      <c r="K13" s="8">
        <f t="shared" si="4"/>
        <v>2170342.479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>
      <c r="A14" s="6">
        <v>13.0</v>
      </c>
      <c r="B14" s="6"/>
      <c r="C14" s="6"/>
      <c r="D14" s="6">
        <f t="shared" si="1"/>
        <v>0</v>
      </c>
      <c r="E14" s="6">
        <v>0.0</v>
      </c>
      <c r="F14" s="6">
        <f t="shared" si="2"/>
        <v>0</v>
      </c>
      <c r="G14" s="8">
        <f t="shared" si="5"/>
        <v>173627.3983</v>
      </c>
      <c r="H14" s="8">
        <f t="shared" si="6"/>
        <v>2343969.877</v>
      </c>
      <c r="I14" s="8">
        <f t="shared" si="3"/>
        <v>37339.44014</v>
      </c>
      <c r="J14" s="7">
        <v>12500.0</v>
      </c>
      <c r="K14" s="8">
        <f t="shared" si="4"/>
        <v>2319130.437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>
      <c r="A15" s="6">
        <v>14.0</v>
      </c>
      <c r="B15" s="6"/>
      <c r="C15" s="6"/>
      <c r="D15" s="6">
        <f t="shared" si="1"/>
        <v>0</v>
      </c>
      <c r="E15" s="6">
        <v>0.0</v>
      </c>
      <c r="F15" s="6">
        <f t="shared" si="2"/>
        <v>0</v>
      </c>
      <c r="G15" s="8">
        <f t="shared" si="5"/>
        <v>185530.4349</v>
      </c>
      <c r="H15" s="8">
        <f t="shared" si="6"/>
        <v>2504660.872</v>
      </c>
      <c r="I15" s="8">
        <f t="shared" si="3"/>
        <v>39899.24769</v>
      </c>
      <c r="J15" s="7">
        <v>12500.0</v>
      </c>
      <c r="K15" s="8">
        <f t="shared" si="4"/>
        <v>2477261.624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>
      <c r="A16" s="6">
        <v>15.0</v>
      </c>
      <c r="B16" s="6"/>
      <c r="C16" s="6"/>
      <c r="D16" s="6">
        <f t="shared" si="1"/>
        <v>0</v>
      </c>
      <c r="E16" s="6">
        <v>0.0</v>
      </c>
      <c r="F16" s="6">
        <f t="shared" si="2"/>
        <v>0</v>
      </c>
      <c r="G16" s="8">
        <f t="shared" si="5"/>
        <v>198180.9299</v>
      </c>
      <c r="H16" s="8">
        <f t="shared" si="6"/>
        <v>2675442.554</v>
      </c>
      <c r="I16" s="8">
        <f t="shared" si="3"/>
        <v>42619.79989</v>
      </c>
      <c r="J16" s="7">
        <v>12500.0</v>
      </c>
      <c r="K16" s="8">
        <f t="shared" si="4"/>
        <v>2645322.754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>
      <c r="A17" s="6">
        <v>16.0</v>
      </c>
      <c r="B17" s="6"/>
      <c r="C17" s="6"/>
      <c r="D17" s="6">
        <f t="shared" si="1"/>
        <v>0</v>
      </c>
      <c r="E17" s="6">
        <v>0.0</v>
      </c>
      <c r="F17" s="6">
        <f t="shared" si="2"/>
        <v>0</v>
      </c>
      <c r="G17" s="8">
        <f t="shared" si="5"/>
        <v>211625.8203</v>
      </c>
      <c r="H17" s="8">
        <f t="shared" si="6"/>
        <v>2856948.575</v>
      </c>
      <c r="I17" s="8">
        <f t="shared" si="3"/>
        <v>45511.19079</v>
      </c>
      <c r="J17" s="7">
        <v>15000.0</v>
      </c>
      <c r="K17" s="8">
        <f t="shared" si="4"/>
        <v>2826437.384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>
      <c r="A18" s="6">
        <v>17.0</v>
      </c>
      <c r="B18" s="6"/>
      <c r="C18" s="6"/>
      <c r="D18" s="6">
        <f t="shared" si="1"/>
        <v>0</v>
      </c>
      <c r="E18" s="6">
        <v>0.0</v>
      </c>
      <c r="F18" s="6">
        <f t="shared" si="2"/>
        <v>0</v>
      </c>
      <c r="G18" s="8">
        <f t="shared" si="5"/>
        <v>226114.9907</v>
      </c>
      <c r="H18" s="8">
        <f t="shared" si="6"/>
        <v>3052552.374</v>
      </c>
      <c r="I18" s="8">
        <f t="shared" si="3"/>
        <v>48627.15932</v>
      </c>
      <c r="J18" s="7">
        <v>15000.0</v>
      </c>
      <c r="K18" s="8">
        <f t="shared" si="4"/>
        <v>3018925.215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>
      <c r="A19" s="6">
        <v>18.0</v>
      </c>
      <c r="B19" s="6"/>
      <c r="C19" s="6"/>
      <c r="D19" s="6">
        <f t="shared" si="1"/>
        <v>0</v>
      </c>
      <c r="E19" s="6">
        <v>0.0</v>
      </c>
      <c r="F19" s="6">
        <f t="shared" si="2"/>
        <v>0</v>
      </c>
      <c r="G19" s="8">
        <f t="shared" si="5"/>
        <v>241514.0172</v>
      </c>
      <c r="H19" s="8">
        <f t="shared" si="6"/>
        <v>3260439.232</v>
      </c>
      <c r="I19" s="8">
        <f t="shared" si="3"/>
        <v>51938.79697</v>
      </c>
      <c r="J19" s="7">
        <v>15000.0</v>
      </c>
      <c r="K19" s="8">
        <f t="shared" si="4"/>
        <v>3223500.435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>
      <c r="A20" s="6">
        <v>19.0</v>
      </c>
      <c r="B20" s="6"/>
      <c r="C20" s="6"/>
      <c r="D20" s="6">
        <f t="shared" si="1"/>
        <v>0</v>
      </c>
      <c r="E20" s="6">
        <v>0.0</v>
      </c>
      <c r="F20" s="6">
        <f t="shared" si="2"/>
        <v>0</v>
      </c>
      <c r="G20" s="8">
        <f t="shared" si="5"/>
        <v>257880.0348</v>
      </c>
      <c r="H20" s="8">
        <f t="shared" si="6"/>
        <v>3481380.47</v>
      </c>
      <c r="I20" s="8">
        <f t="shared" si="3"/>
        <v>55458.39089</v>
      </c>
      <c r="J20" s="7">
        <v>15000.0</v>
      </c>
      <c r="K20" s="8">
        <f t="shared" si="4"/>
        <v>3440922.079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>
      <c r="A21" s="6">
        <v>20.0</v>
      </c>
      <c r="B21" s="6"/>
      <c r="C21" s="6"/>
      <c r="D21" s="6">
        <f t="shared" si="1"/>
        <v>0</v>
      </c>
      <c r="E21" s="6">
        <v>0.0</v>
      </c>
      <c r="F21" s="6">
        <f t="shared" si="2"/>
        <v>0</v>
      </c>
      <c r="G21" s="8">
        <f t="shared" si="5"/>
        <v>275273.7663</v>
      </c>
      <c r="H21" s="8">
        <f t="shared" si="6"/>
        <v>3716195.846</v>
      </c>
      <c r="I21" s="8">
        <f t="shared" si="3"/>
        <v>59198.99982</v>
      </c>
      <c r="J21" s="7">
        <v>15000.0</v>
      </c>
      <c r="K21" s="8">
        <f t="shared" si="4"/>
        <v>3671996.846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>
      <c r="A24" s="9" t="s">
        <v>13</v>
      </c>
      <c r="B24" s="3"/>
      <c r="C24" s="11" t="s">
        <v>14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>
      <c r="A25" s="6">
        <f t="shared" ref="A25:A44" si="7">-1*B2</f>
        <v>-1000000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>
      <c r="A26" s="6">
        <f t="shared" si="7"/>
        <v>0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>
      <c r="A27" s="6">
        <f t="shared" si="7"/>
        <v>0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>
      <c r="A28" s="6">
        <f t="shared" si="7"/>
        <v>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>
      <c r="A29" s="6">
        <f t="shared" si="7"/>
        <v>0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>
      <c r="A30" s="6">
        <f t="shared" si="7"/>
        <v>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>
      <c r="A31" s="6">
        <f t="shared" si="7"/>
        <v>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>
      <c r="A32" s="6">
        <f t="shared" si="7"/>
        <v>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>
      <c r="A33" s="6">
        <f t="shared" si="7"/>
        <v>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>
      <c r="A34" s="6">
        <f t="shared" si="7"/>
        <v>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>
      <c r="A35" s="6">
        <f t="shared" si="7"/>
        <v>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>
      <c r="A36" s="6">
        <f t="shared" si="7"/>
        <v>0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>
      <c r="A37" s="6">
        <f t="shared" si="7"/>
        <v>0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>
      <c r="A38" s="6">
        <f t="shared" si="7"/>
        <v>0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>
      <c r="A39" s="6">
        <f t="shared" si="7"/>
        <v>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>
      <c r="A40" s="6">
        <f t="shared" si="7"/>
        <v>0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>
      <c r="A41" s="6">
        <f t="shared" si="7"/>
        <v>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>
      <c r="A42" s="6">
        <f t="shared" si="7"/>
        <v>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>
      <c r="A43" s="6">
        <f t="shared" si="7"/>
        <v>0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>
      <c r="A44" s="6">
        <f t="shared" si="7"/>
        <v>0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>
      <c r="A45" s="8">
        <f>K21</f>
        <v>3671996.846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sheetData>
    <row r="1">
      <c r="A1" s="12" t="s">
        <v>15</v>
      </c>
      <c r="B1" s="12" t="s">
        <v>16</v>
      </c>
      <c r="C1" s="12" t="s">
        <v>17</v>
      </c>
      <c r="D1" s="12" t="s">
        <v>18</v>
      </c>
      <c r="E1" s="12" t="s">
        <v>19</v>
      </c>
      <c r="F1" s="12" t="s">
        <v>20</v>
      </c>
      <c r="G1" s="12" t="s">
        <v>21</v>
      </c>
      <c r="H1" s="12" t="s">
        <v>22</v>
      </c>
      <c r="I1" s="12" t="s">
        <v>23</v>
      </c>
      <c r="J1" s="13"/>
      <c r="K1" s="14" t="s">
        <v>11</v>
      </c>
      <c r="L1" s="15">
        <v>0.08</v>
      </c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>
      <c r="A2" s="17">
        <v>1.0</v>
      </c>
      <c r="B2" s="17">
        <v>1000000.0</v>
      </c>
      <c r="C2" s="18">
        <f>B2*0.005%</f>
        <v>50</v>
      </c>
      <c r="D2" s="18">
        <f>B2-C2</f>
        <v>999950</v>
      </c>
      <c r="E2" s="18">
        <f>D2</f>
        <v>999950</v>
      </c>
      <c r="F2" s="18">
        <f t="shared" ref="F2:F21" si="1">E2*$L$1</f>
        <v>79996</v>
      </c>
      <c r="G2" s="19">
        <f t="shared" ref="G2:G21" si="2">(E2+F2)*0.833%</f>
        <v>8995.95018</v>
      </c>
      <c r="H2" s="19">
        <f t="shared" ref="H2:H21" si="3">E2+F2-G2</f>
        <v>1070950.05</v>
      </c>
      <c r="I2" s="19">
        <f t="shared" ref="I2:I21" si="4">H2*99.999%</f>
        <v>1070939.34</v>
      </c>
      <c r="J2" s="11"/>
      <c r="K2" s="17" t="s">
        <v>24</v>
      </c>
      <c r="L2" s="20">
        <f>irr(A25:A45)</f>
        <v>0.07100038692</v>
      </c>
    </row>
    <row r="3">
      <c r="A3" s="17">
        <v>2.0</v>
      </c>
      <c r="B3" s="18"/>
      <c r="C3" s="18"/>
      <c r="D3" s="18"/>
      <c r="E3" s="19">
        <f t="shared" ref="E3:E21" si="5">H2+D3</f>
        <v>1070950.05</v>
      </c>
      <c r="F3" s="19">
        <f t="shared" si="1"/>
        <v>85676.00399</v>
      </c>
      <c r="G3" s="19">
        <f t="shared" si="2"/>
        <v>9634.695028</v>
      </c>
      <c r="H3" s="19">
        <f t="shared" si="3"/>
        <v>1146991.359</v>
      </c>
      <c r="I3" s="19">
        <f t="shared" si="4"/>
        <v>1146979.889</v>
      </c>
    </row>
    <row r="4">
      <c r="A4" s="17">
        <v>3.0</v>
      </c>
      <c r="B4" s="18"/>
      <c r="C4" s="18"/>
      <c r="D4" s="18"/>
      <c r="E4" s="19">
        <f t="shared" si="5"/>
        <v>1146991.359</v>
      </c>
      <c r="F4" s="19">
        <f t="shared" si="1"/>
        <v>91759.3087</v>
      </c>
      <c r="G4" s="19">
        <f t="shared" si="2"/>
        <v>10318.79306</v>
      </c>
      <c r="H4" s="19">
        <f t="shared" si="3"/>
        <v>1228431.874</v>
      </c>
      <c r="I4" s="19">
        <f t="shared" si="4"/>
        <v>1228419.59</v>
      </c>
    </row>
    <row r="5">
      <c r="A5" s="17">
        <v>4.0</v>
      </c>
      <c r="B5" s="18"/>
      <c r="C5" s="18"/>
      <c r="D5" s="18"/>
      <c r="E5" s="19">
        <f t="shared" si="5"/>
        <v>1228431.874</v>
      </c>
      <c r="F5" s="19">
        <f t="shared" si="1"/>
        <v>98274.54995</v>
      </c>
      <c r="G5" s="19">
        <f t="shared" si="2"/>
        <v>11051.46452</v>
      </c>
      <c r="H5" s="19">
        <f t="shared" si="3"/>
        <v>1315654.96</v>
      </c>
      <c r="I5" s="19">
        <f t="shared" si="4"/>
        <v>1315641.803</v>
      </c>
    </row>
    <row r="6">
      <c r="A6" s="17">
        <v>5.0</v>
      </c>
      <c r="B6" s="18"/>
      <c r="C6" s="18"/>
      <c r="D6" s="18"/>
      <c r="E6" s="19">
        <f t="shared" si="5"/>
        <v>1315654.96</v>
      </c>
      <c r="F6" s="19">
        <f t="shared" si="1"/>
        <v>105252.3968</v>
      </c>
      <c r="G6" s="19">
        <f t="shared" si="2"/>
        <v>11836.15828</v>
      </c>
      <c r="H6" s="19">
        <f t="shared" si="3"/>
        <v>1409071.198</v>
      </c>
      <c r="I6" s="19">
        <f t="shared" si="4"/>
        <v>1409057.108</v>
      </c>
    </row>
    <row r="7">
      <c r="A7" s="17">
        <v>6.0</v>
      </c>
      <c r="B7" s="18"/>
      <c r="C7" s="18"/>
      <c r="D7" s="18"/>
      <c r="E7" s="19">
        <f t="shared" si="5"/>
        <v>1409071.198</v>
      </c>
      <c r="F7" s="19">
        <f t="shared" si="1"/>
        <v>112725.6959</v>
      </c>
      <c r="G7" s="19">
        <f t="shared" si="2"/>
        <v>12676.56813</v>
      </c>
      <c r="H7" s="19">
        <f t="shared" si="3"/>
        <v>1509120.326</v>
      </c>
      <c r="I7" s="19">
        <f t="shared" si="4"/>
        <v>1509105.235</v>
      </c>
    </row>
    <row r="8">
      <c r="A8" s="17">
        <v>7.0</v>
      </c>
      <c r="B8" s="18"/>
      <c r="C8" s="18"/>
      <c r="D8" s="18"/>
      <c r="E8" s="19">
        <f t="shared" si="5"/>
        <v>1509120.326</v>
      </c>
      <c r="F8" s="19">
        <f t="shared" si="1"/>
        <v>120729.6261</v>
      </c>
      <c r="G8" s="19">
        <f t="shared" si="2"/>
        <v>13576.6501</v>
      </c>
      <c r="H8" s="19">
        <f t="shared" si="3"/>
        <v>1616273.302</v>
      </c>
      <c r="I8" s="19">
        <f t="shared" si="4"/>
        <v>1616257.139</v>
      </c>
    </row>
    <row r="9">
      <c r="A9" s="17">
        <v>8.0</v>
      </c>
      <c r="B9" s="18"/>
      <c r="C9" s="18"/>
      <c r="D9" s="18"/>
      <c r="E9" s="19">
        <f t="shared" si="5"/>
        <v>1616273.302</v>
      </c>
      <c r="F9" s="19">
        <f t="shared" si="1"/>
        <v>129301.8642</v>
      </c>
      <c r="G9" s="19">
        <f t="shared" si="2"/>
        <v>14540.64113</v>
      </c>
      <c r="H9" s="19">
        <f t="shared" si="3"/>
        <v>1731034.525</v>
      </c>
      <c r="I9" s="19">
        <f t="shared" si="4"/>
        <v>1731017.215</v>
      </c>
    </row>
    <row r="10">
      <c r="A10" s="17">
        <v>9.0</v>
      </c>
      <c r="B10" s="18"/>
      <c r="C10" s="18"/>
      <c r="D10" s="18"/>
      <c r="E10" s="19">
        <f t="shared" si="5"/>
        <v>1731034.525</v>
      </c>
      <c r="F10" s="19">
        <f t="shared" si="1"/>
        <v>138482.762</v>
      </c>
      <c r="G10" s="19">
        <f t="shared" si="2"/>
        <v>15573.079</v>
      </c>
      <c r="H10" s="19">
        <f t="shared" si="3"/>
        <v>1853944.208</v>
      </c>
      <c r="I10" s="19">
        <f t="shared" si="4"/>
        <v>1853925.669</v>
      </c>
    </row>
    <row r="11">
      <c r="A11" s="17">
        <v>10.0</v>
      </c>
      <c r="B11" s="18"/>
      <c r="C11" s="18"/>
      <c r="D11" s="18"/>
      <c r="E11" s="19">
        <f t="shared" si="5"/>
        <v>1853944.208</v>
      </c>
      <c r="F11" s="19">
        <f t="shared" si="1"/>
        <v>148315.5367</v>
      </c>
      <c r="G11" s="19">
        <f t="shared" si="2"/>
        <v>16678.82367</v>
      </c>
      <c r="H11" s="19">
        <f t="shared" si="3"/>
        <v>1985580.921</v>
      </c>
      <c r="I11" s="19">
        <f t="shared" si="4"/>
        <v>1985561.065</v>
      </c>
    </row>
    <row r="12">
      <c r="A12" s="17">
        <v>11.0</v>
      </c>
      <c r="B12" s="18"/>
      <c r="C12" s="18"/>
      <c r="D12" s="18"/>
      <c r="E12" s="19">
        <f t="shared" si="5"/>
        <v>1985580.921</v>
      </c>
      <c r="F12" s="19">
        <f t="shared" si="1"/>
        <v>158846.4737</v>
      </c>
      <c r="G12" s="19">
        <f t="shared" si="2"/>
        <v>17863.0802</v>
      </c>
      <c r="H12" s="19">
        <f t="shared" si="3"/>
        <v>2126564.315</v>
      </c>
      <c r="I12" s="19">
        <f t="shared" si="4"/>
        <v>2126543.049</v>
      </c>
    </row>
    <row r="13">
      <c r="A13" s="17">
        <v>12.0</v>
      </c>
      <c r="B13" s="18"/>
      <c r="C13" s="18"/>
      <c r="D13" s="18"/>
      <c r="E13" s="19">
        <f t="shared" si="5"/>
        <v>2126564.315</v>
      </c>
      <c r="F13" s="19">
        <f t="shared" si="1"/>
        <v>170125.1452</v>
      </c>
      <c r="G13" s="19">
        <f t="shared" si="2"/>
        <v>19131.4232</v>
      </c>
      <c r="H13" s="19">
        <f t="shared" si="3"/>
        <v>2277558.037</v>
      </c>
      <c r="I13" s="19">
        <f t="shared" si="4"/>
        <v>2277535.261</v>
      </c>
    </row>
    <row r="14">
      <c r="A14" s="17">
        <v>13.0</v>
      </c>
      <c r="B14" s="18"/>
      <c r="C14" s="18"/>
      <c r="D14" s="18"/>
      <c r="E14" s="19">
        <f t="shared" si="5"/>
        <v>2277558.037</v>
      </c>
      <c r="F14" s="19">
        <f t="shared" si="1"/>
        <v>182204.6429</v>
      </c>
      <c r="G14" s="19">
        <f t="shared" si="2"/>
        <v>20489.82312</v>
      </c>
      <c r="H14" s="19">
        <f t="shared" si="3"/>
        <v>2439272.856</v>
      </c>
      <c r="I14" s="19">
        <f t="shared" si="4"/>
        <v>2439248.464</v>
      </c>
    </row>
    <row r="15">
      <c r="A15" s="17">
        <v>14.0</v>
      </c>
      <c r="B15" s="18"/>
      <c r="C15" s="18"/>
      <c r="D15" s="18"/>
      <c r="E15" s="19">
        <f t="shared" si="5"/>
        <v>2439272.856</v>
      </c>
      <c r="F15" s="19">
        <f t="shared" si="1"/>
        <v>195141.8285</v>
      </c>
      <c r="G15" s="19">
        <f t="shared" si="2"/>
        <v>21944.67433</v>
      </c>
      <c r="H15" s="19">
        <f t="shared" si="3"/>
        <v>2612470.011</v>
      </c>
      <c r="I15" s="19">
        <f t="shared" si="4"/>
        <v>2612443.886</v>
      </c>
    </row>
    <row r="16">
      <c r="A16" s="17">
        <v>15.0</v>
      </c>
      <c r="B16" s="18"/>
      <c r="C16" s="18"/>
      <c r="D16" s="18"/>
      <c r="E16" s="19">
        <f t="shared" si="5"/>
        <v>2612470.011</v>
      </c>
      <c r="F16" s="19">
        <f t="shared" si="1"/>
        <v>208997.6008</v>
      </c>
      <c r="G16" s="19">
        <f t="shared" si="2"/>
        <v>23502.8252</v>
      </c>
      <c r="H16" s="19">
        <f t="shared" si="3"/>
        <v>2797964.786</v>
      </c>
      <c r="I16" s="19">
        <f t="shared" si="4"/>
        <v>2797936.807</v>
      </c>
    </row>
    <row r="17">
      <c r="A17" s="17">
        <v>16.0</v>
      </c>
      <c r="B17" s="18"/>
      <c r="C17" s="18"/>
      <c r="D17" s="18"/>
      <c r="E17" s="19">
        <f t="shared" si="5"/>
        <v>2797964.786</v>
      </c>
      <c r="F17" s="19">
        <f t="shared" si="1"/>
        <v>223837.1829</v>
      </c>
      <c r="G17" s="19">
        <f t="shared" si="2"/>
        <v>25171.6104</v>
      </c>
      <c r="H17" s="19">
        <f t="shared" si="3"/>
        <v>2996630.359</v>
      </c>
      <c r="I17" s="19">
        <f t="shared" si="4"/>
        <v>2996600.392</v>
      </c>
    </row>
    <row r="18">
      <c r="A18" s="17">
        <v>17.0</v>
      </c>
      <c r="B18" s="18"/>
      <c r="C18" s="18"/>
      <c r="D18" s="18"/>
      <c r="E18" s="19">
        <f t="shared" si="5"/>
        <v>2996630.359</v>
      </c>
      <c r="F18" s="19">
        <f t="shared" si="1"/>
        <v>239730.4287</v>
      </c>
      <c r="G18" s="19">
        <f t="shared" si="2"/>
        <v>26958.88536</v>
      </c>
      <c r="H18" s="19">
        <f t="shared" si="3"/>
        <v>3209401.902</v>
      </c>
      <c r="I18" s="19">
        <f t="shared" si="4"/>
        <v>3209369.808</v>
      </c>
    </row>
    <row r="19">
      <c r="A19" s="17">
        <v>18.0</v>
      </c>
      <c r="B19" s="18"/>
      <c r="C19" s="18"/>
      <c r="D19" s="18"/>
      <c r="E19" s="19">
        <f t="shared" si="5"/>
        <v>3209401.902</v>
      </c>
      <c r="F19" s="19">
        <f t="shared" si="1"/>
        <v>256752.1522</v>
      </c>
      <c r="G19" s="19">
        <f t="shared" si="2"/>
        <v>28873.06327</v>
      </c>
      <c r="H19" s="19">
        <f t="shared" si="3"/>
        <v>3437280.991</v>
      </c>
      <c r="I19" s="19">
        <f t="shared" si="4"/>
        <v>3437246.618</v>
      </c>
    </row>
    <row r="20">
      <c r="A20" s="17">
        <v>19.0</v>
      </c>
      <c r="B20" s="18"/>
      <c r="C20" s="18"/>
      <c r="D20" s="18"/>
      <c r="E20" s="19">
        <f t="shared" si="5"/>
        <v>3437280.991</v>
      </c>
      <c r="F20" s="19">
        <f t="shared" si="1"/>
        <v>274982.4793</v>
      </c>
      <c r="G20" s="19">
        <f t="shared" si="2"/>
        <v>30923.15471</v>
      </c>
      <c r="H20" s="19">
        <f t="shared" si="3"/>
        <v>3681340.315</v>
      </c>
      <c r="I20" s="19">
        <f t="shared" si="4"/>
        <v>3681303.502</v>
      </c>
    </row>
    <row r="21">
      <c r="A21" s="17">
        <v>20.0</v>
      </c>
      <c r="B21" s="18"/>
      <c r="C21" s="18"/>
      <c r="D21" s="18"/>
      <c r="E21" s="19">
        <f t="shared" si="5"/>
        <v>3681340.315</v>
      </c>
      <c r="F21" s="19">
        <f t="shared" si="1"/>
        <v>294507.2252</v>
      </c>
      <c r="G21" s="19">
        <f t="shared" si="2"/>
        <v>33118.81001</v>
      </c>
      <c r="H21" s="19">
        <f t="shared" si="3"/>
        <v>3942728.731</v>
      </c>
      <c r="I21" s="19">
        <f t="shared" si="4"/>
        <v>3942689.303</v>
      </c>
    </row>
    <row r="24">
      <c r="A24" s="17" t="s">
        <v>25</v>
      </c>
      <c r="C24" s="11" t="s">
        <v>14</v>
      </c>
    </row>
    <row r="25">
      <c r="A25" s="18">
        <f t="shared" ref="A25:A44" si="6">-1*B2</f>
        <v>-1000000</v>
      </c>
    </row>
    <row r="26">
      <c r="A26" s="18">
        <f t="shared" si="6"/>
        <v>0</v>
      </c>
    </row>
    <row r="27">
      <c r="A27" s="18">
        <f t="shared" si="6"/>
        <v>0</v>
      </c>
    </row>
    <row r="28">
      <c r="A28" s="18">
        <f t="shared" si="6"/>
        <v>0</v>
      </c>
    </row>
    <row r="29">
      <c r="A29" s="18">
        <f t="shared" si="6"/>
        <v>0</v>
      </c>
    </row>
    <row r="30">
      <c r="A30" s="18">
        <f t="shared" si="6"/>
        <v>0</v>
      </c>
    </row>
    <row r="31">
      <c r="A31" s="18">
        <f t="shared" si="6"/>
        <v>0</v>
      </c>
    </row>
    <row r="32">
      <c r="A32" s="18">
        <f t="shared" si="6"/>
        <v>0</v>
      </c>
    </row>
    <row r="33">
      <c r="A33" s="18">
        <f t="shared" si="6"/>
        <v>0</v>
      </c>
    </row>
    <row r="34">
      <c r="A34" s="18">
        <f t="shared" si="6"/>
        <v>0</v>
      </c>
    </row>
    <row r="35">
      <c r="A35" s="18">
        <f t="shared" si="6"/>
        <v>0</v>
      </c>
    </row>
    <row r="36">
      <c r="A36" s="18">
        <f t="shared" si="6"/>
        <v>0</v>
      </c>
    </row>
    <row r="37">
      <c r="A37" s="18">
        <f t="shared" si="6"/>
        <v>0</v>
      </c>
    </row>
    <row r="38">
      <c r="A38" s="18">
        <f t="shared" si="6"/>
        <v>0</v>
      </c>
    </row>
    <row r="39">
      <c r="A39" s="18">
        <f t="shared" si="6"/>
        <v>0</v>
      </c>
    </row>
    <row r="40">
      <c r="A40" s="18">
        <f t="shared" si="6"/>
        <v>0</v>
      </c>
    </row>
    <row r="41">
      <c r="A41" s="18">
        <f t="shared" si="6"/>
        <v>0</v>
      </c>
    </row>
    <row r="42">
      <c r="A42" s="18">
        <f t="shared" si="6"/>
        <v>0</v>
      </c>
    </row>
    <row r="43">
      <c r="A43" s="18">
        <f t="shared" si="6"/>
        <v>0</v>
      </c>
    </row>
    <row r="44">
      <c r="A44" s="18">
        <f t="shared" si="6"/>
        <v>0</v>
      </c>
    </row>
    <row r="45">
      <c r="A45" s="19">
        <f>I21</f>
        <v>3942689.303</v>
      </c>
    </row>
  </sheetData>
  <drawing r:id="rId1"/>
</worksheet>
</file>